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ARR Buil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<sst xmlns="http://schemas.openxmlformats.org/spreadsheetml/2006/main" count="60" uniqueCount="34">
  <si>
    <t xml:space="preserve">ARR Model — Assumptions (blue = editable input)</t>
  </si>
  <si>
    <t xml:space="preserve">Essentials ACV — US benchmark ($)</t>
  </si>
  <si>
    <t xml:space="preserve">Growth ACV — US benchmark ($)</t>
  </si>
  <si>
    <t xml:space="preserve">Enterprise ACV — US benchmark ($)</t>
  </si>
  <si>
    <t xml:space="preserve">Annual capture rate (% of addressable)</t>
  </si>
  <si>
    <t xml:space="preserve">Entry-year ramp (fraction)</t>
  </si>
  <si>
    <t xml:space="preserve">Net revenue retention (NRR)</t>
  </si>
  <si>
    <t xml:space="preserve">Market</t>
  </si>
  <si>
    <t xml:space="preserve">Accts</t>
  </si>
  <si>
    <t xml:space="preserve">Price idx</t>
  </si>
  <si>
    <t xml:space="preserve">Mix E</t>
  </si>
  <si>
    <t xml:space="preserve">Mix G</t>
  </si>
  <si>
    <t xml:space="preserve">Mix Ent</t>
  </si>
  <si>
    <t xml:space="preserve">Entry yr</t>
  </si>
  <si>
    <t xml:space="preserve">Blended ACV</t>
  </si>
  <si>
    <t xml:space="preserve">SEA</t>
  </si>
  <si>
    <t xml:space="preserve">India</t>
  </si>
  <si>
    <t xml:space="preserve">US</t>
  </si>
  <si>
    <t xml:space="preserve">W. Europe</t>
  </si>
  <si>
    <t xml:space="preserve">Japan/Korea</t>
  </si>
  <si>
    <t xml:space="preserve">Note: Ai Palette is private — all values are illustrative, benchmark-anchored assumptions, not reported figures.</t>
  </si>
  <si>
    <t xml:space="preserve">5-Year ARR Build (live formulas → Assumptions)</t>
  </si>
  <si>
    <t xml:space="preserve">Year</t>
  </si>
  <si>
    <t xml:space="preserve">New logos</t>
  </si>
  <si>
    <t xml:space="preserve">New ARR</t>
  </si>
  <si>
    <t xml:space="preserve">Expansion ARR</t>
  </si>
  <si>
    <t xml:space="preserve">End ARR</t>
  </si>
  <si>
    <t xml:space="preserve">TOTAL ARR (all markets)</t>
  </si>
  <si>
    <t xml:space="preserve">Total End ARR</t>
  </si>
  <si>
    <t xml:space="preserve">Key outputs</t>
  </si>
  <si>
    <t xml:space="preserve">Year-3 total ARR</t>
  </si>
  <si>
    <t xml:space="preserve">Year-5 total ARR</t>
  </si>
  <si>
    <t xml:space="preserve">3-yr cumulative new ARR</t>
  </si>
  <si>
    <t xml:space="preserve">Tie-out: realistic ramp sits below the 3-yr SOM outer bound (~$30–60M). Raise capture rate / NRR on Assumptions to approach it.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</si>
</sst>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0%"/>
    <numFmt numFmtId="167" formatCode="0.0"/>
    <numFmt numFmtId="168" formatCode="0.00"/>
    <numFmt numFmtId="169" formatCode="#,##0"/>
    <numFmt numFmtId="170" formatCode="0"/>
    <numFmt numFmtId="171" formatCode="\Y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F3864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8.5"/>
      <color rgb="FFC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.5"/>
      <color rgb="FF1F3864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2E5496"/>
      <name val="Arial"/>
      <family val="0"/>
      <charset val="1"/>
    </font>
    <font>
      <sz val="8.5"/>
      <color rgb="FF595959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2E5496"/>
        <bgColor rgb="FF1F3864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1F3864"/>
        <bgColor rgb="FF333333"/>
      </patternFill>
    </fill>
    <fill>
      <patternFill patternType="solid">
        <fgColor rgb="FFD9E1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2"/>
    <col collapsed="false" customWidth="true" hidden="false" outlineLevel="0" max="7" min="3" style="0" width="8"/>
    <col collapsed="false" customWidth="true" hidden="false" outlineLevel="0" max="8" min="8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</v>
      </c>
      <c r="B3" s="3" t="n">
        <v>8000</v>
      </c>
    </row>
    <row r="4" customFormat="false" ht="15" hidden="false" customHeight="false" outlineLevel="0" collapsed="false">
      <c r="A4" s="2" t="s">
        <v>2</v>
      </c>
      <c r="B4" s="3" t="n">
        <v>35000</v>
      </c>
    </row>
    <row r="5" customFormat="false" ht="15" hidden="false" customHeight="false" outlineLevel="0" collapsed="false">
      <c r="A5" s="2" t="s">
        <v>3</v>
      </c>
      <c r="B5" s="3" t="n">
        <v>120000</v>
      </c>
    </row>
    <row r="6" customFormat="false" ht="15" hidden="false" customHeight="false" outlineLevel="0" collapsed="false">
      <c r="A6" s="2" t="s">
        <v>4</v>
      </c>
      <c r="B6" s="4" t="n">
        <v>0.04</v>
      </c>
    </row>
    <row r="7" customFormat="false" ht="15" hidden="false" customHeight="false" outlineLevel="0" collapsed="false">
      <c r="A7" s="2" t="s">
        <v>5</v>
      </c>
      <c r="B7" s="5" t="n">
        <v>0.5</v>
      </c>
    </row>
    <row r="8" customFormat="false" ht="15" hidden="false" customHeight="false" outlineLevel="0" collapsed="false">
      <c r="A8" s="2" t="s">
        <v>6</v>
      </c>
      <c r="B8" s="6" t="n">
        <v>1.12</v>
      </c>
    </row>
    <row r="11" customFormat="false" ht="25.5" hidden="false" customHeight="true" outlineLevel="0" collapsed="false">
      <c r="A11" s="7" t="s">
        <v>7</v>
      </c>
      <c r="B11" s="7" t="s">
        <v>8</v>
      </c>
      <c r="C11" s="7" t="s">
        <v>9</v>
      </c>
      <c r="D11" s="7" t="s">
        <v>10</v>
      </c>
      <c r="E11" s="7" t="s">
        <v>11</v>
      </c>
      <c r="F11" s="7" t="s">
        <v>12</v>
      </c>
      <c r="G11" s="7" t="s">
        <v>13</v>
      </c>
      <c r="H11" s="7" t="s">
        <v>14</v>
      </c>
    </row>
    <row r="12" customFormat="false" ht="15" hidden="false" customHeight="false" outlineLevel="0" collapsed="false">
      <c r="A12" s="8" t="s">
        <v>15</v>
      </c>
      <c r="B12" s="9" t="n">
        <v>400</v>
      </c>
      <c r="C12" s="6" t="n">
        <v>0.55</v>
      </c>
      <c r="D12" s="4" t="n">
        <v>0.4</v>
      </c>
      <c r="E12" s="4" t="n">
        <v>0.45</v>
      </c>
      <c r="F12" s="4" t="n">
        <v>0.15</v>
      </c>
      <c r="G12" s="10" t="n">
        <v>1</v>
      </c>
      <c r="H12" s="11" t="n">
        <f aca="false">C12*(D12*$B$3+E12*$B$4+F12*$B$5)</f>
        <v>20322.5</v>
      </c>
    </row>
    <row r="13" customFormat="false" ht="15" hidden="false" customHeight="false" outlineLevel="0" collapsed="false">
      <c r="A13" s="8" t="s">
        <v>16</v>
      </c>
      <c r="B13" s="9" t="n">
        <v>500</v>
      </c>
      <c r="C13" s="6" t="n">
        <v>0.45</v>
      </c>
      <c r="D13" s="4" t="n">
        <v>0.55</v>
      </c>
      <c r="E13" s="4" t="n">
        <v>0.35</v>
      </c>
      <c r="F13" s="4" t="n">
        <v>0.1</v>
      </c>
      <c r="G13" s="10" t="n">
        <v>1</v>
      </c>
      <c r="H13" s="11" t="n">
        <f aca="false">C13*(D13*$B$3+E13*$B$4+F13*$B$5)</f>
        <v>12892.5</v>
      </c>
    </row>
    <row r="14" customFormat="false" ht="15" hidden="false" customHeight="false" outlineLevel="0" collapsed="false">
      <c r="A14" s="8" t="s">
        <v>17</v>
      </c>
      <c r="B14" s="9" t="n">
        <v>1200</v>
      </c>
      <c r="C14" s="6" t="n">
        <v>1</v>
      </c>
      <c r="D14" s="4" t="n">
        <v>0.1</v>
      </c>
      <c r="E14" s="4" t="n">
        <v>0.35</v>
      </c>
      <c r="F14" s="4" t="n">
        <v>0.55</v>
      </c>
      <c r="G14" s="10" t="n">
        <v>2</v>
      </c>
      <c r="H14" s="11" t="n">
        <f aca="false">C14*(D14*$B$3+E14*$B$4+F14*$B$5)</f>
        <v>79050</v>
      </c>
    </row>
    <row r="15" customFormat="false" ht="15" hidden="false" customHeight="false" outlineLevel="0" collapsed="false">
      <c r="A15" s="8" t="s">
        <v>18</v>
      </c>
      <c r="B15" s="9" t="n">
        <v>900</v>
      </c>
      <c r="C15" s="6" t="n">
        <v>0.9</v>
      </c>
      <c r="D15" s="4" t="n">
        <v>0.15</v>
      </c>
      <c r="E15" s="4" t="n">
        <v>0.4</v>
      </c>
      <c r="F15" s="4" t="n">
        <v>0.45</v>
      </c>
      <c r="G15" s="10" t="n">
        <v>3</v>
      </c>
      <c r="H15" s="11" t="n">
        <f aca="false">C15*(D15*$B$3+E15*$B$4+F15*$B$5)</f>
        <v>62280</v>
      </c>
    </row>
    <row r="16" customFormat="false" ht="15" hidden="false" customHeight="false" outlineLevel="0" collapsed="false">
      <c r="A16" s="8" t="s">
        <v>19</v>
      </c>
      <c r="B16" s="9" t="n">
        <v>500</v>
      </c>
      <c r="C16" s="6" t="n">
        <v>0.82</v>
      </c>
      <c r="D16" s="4" t="n">
        <v>0.15</v>
      </c>
      <c r="E16" s="4" t="n">
        <v>0.4</v>
      </c>
      <c r="F16" s="4" t="n">
        <v>0.45</v>
      </c>
      <c r="G16" s="10" t="n">
        <v>3</v>
      </c>
      <c r="H16" s="11" t="n">
        <f aca="false">C16*(D16*$B$3+E16*$B$4+F16*$B$5)</f>
        <v>56744</v>
      </c>
    </row>
    <row r="18" customFormat="false" ht="15" hidden="false" customHeight="false" outlineLevel="0" collapsed="false">
      <c r="A18" s="12" t="s">
        <v>20</v>
      </c>
      <c r="B18" s="12"/>
      <c r="C18" s="12"/>
      <c r="D18" s="12"/>
      <c r="E18" s="12"/>
      <c r="F18" s="12"/>
      <c r="G18" s="12"/>
      <c r="H18" s="12"/>
    </row>
  </sheetData>
  <mergeCells count="2">
    <mergeCell ref="A1:H1"/>
    <mergeCell ref="A18:H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5" min="3" style="0" width="16"/>
  </cols>
  <sheetData>
    <row r="1" customFormat="false" ht="24" hidden="false" customHeight="true" outlineLevel="0" collapsed="false">
      <c r="A1" s="13" t="s">
        <v>21</v>
      </c>
      <c r="B1" s="13"/>
      <c r="C1" s="13"/>
      <c r="D1" s="13"/>
      <c r="E1" s="13"/>
    </row>
    <row r="3" customFormat="false" ht="15" hidden="false" customHeight="false" outlineLevel="0" collapsed="false">
      <c r="A3" s="14" t="s">
        <v>15</v>
      </c>
      <c r="B3" s="14"/>
      <c r="C3" s="14"/>
      <c r="D3" s="14"/>
      <c r="E3" s="14"/>
    </row>
    <row r="4" customFormat="false" ht="15" hidden="false" customHeight="false" outlineLevel="0" collapsed="false">
      <c r="A4" s="15" t="s">
        <v>22</v>
      </c>
      <c r="B4" s="15" t="s">
        <v>23</v>
      </c>
      <c r="C4" s="15" t="s">
        <v>24</v>
      </c>
      <c r="D4" s="15" t="s">
        <v>25</v>
      </c>
      <c r="E4" s="15" t="s">
        <v>26</v>
      </c>
    </row>
    <row r="5" customFormat="false" ht="15" hidden="false" customHeight="false" outlineLevel="0" collapsed="false">
      <c r="A5" s="16" t="n">
        <v>1</v>
      </c>
      <c r="B5" s="17" t="n">
        <f aca="false">IF(A5&lt;Assumptions!$G$12,0,IF(A5=Assumptions!$G$12,Assumptions!$B$12*Assumptions!$B$6*Assumptions!$B$7,Assumptions!$B$12*Assumptions!$B$6))</f>
        <v>8</v>
      </c>
      <c r="C5" s="18" t="n">
        <f aca="false">B5*Assumptions!$H$12</f>
        <v>162580</v>
      </c>
      <c r="D5" s="18" t="n">
        <v>0</v>
      </c>
      <c r="E5" s="19" t="n">
        <f aca="false">C5</f>
        <v>162580</v>
      </c>
    </row>
    <row r="6" customFormat="false" ht="15" hidden="false" customHeight="false" outlineLevel="0" collapsed="false">
      <c r="A6" s="16" t="n">
        <v>2</v>
      </c>
      <c r="B6" s="17" t="n">
        <f aca="false">IF(A6&lt;Assumptions!$G$12,0,IF(A6=Assumptions!$G$12,Assumptions!$B$12*Assumptions!$B$6*Assumptions!$B$7,Assumptions!$B$12*Assumptions!$B$6))</f>
        <v>16</v>
      </c>
      <c r="C6" s="18" t="n">
        <f aca="false">B6*Assumptions!$H$12</f>
        <v>325160</v>
      </c>
      <c r="D6" s="18" t="n">
        <f aca="false">E5*(Assumptions!$B$8-1)</f>
        <v>19509.6</v>
      </c>
      <c r="E6" s="19" t="n">
        <f aca="false">E5*Assumptions!$B$8+C6</f>
        <v>507249.6</v>
      </c>
    </row>
    <row r="7" customFormat="false" ht="15" hidden="false" customHeight="false" outlineLevel="0" collapsed="false">
      <c r="A7" s="16" t="n">
        <v>3</v>
      </c>
      <c r="B7" s="17" t="n">
        <f aca="false">IF(A7&lt;Assumptions!$G$12,0,IF(A7=Assumptions!$G$12,Assumptions!$B$12*Assumptions!$B$6*Assumptions!$B$7,Assumptions!$B$12*Assumptions!$B$6))</f>
        <v>16</v>
      </c>
      <c r="C7" s="18" t="n">
        <f aca="false">B7*Assumptions!$H$12</f>
        <v>325160</v>
      </c>
      <c r="D7" s="18" t="n">
        <f aca="false">E6*(Assumptions!$B$8-1)</f>
        <v>60869.9520000001</v>
      </c>
      <c r="E7" s="19" t="n">
        <f aca="false">E6*Assumptions!$B$8+C7</f>
        <v>893279.552</v>
      </c>
    </row>
    <row r="8" customFormat="false" ht="15" hidden="false" customHeight="false" outlineLevel="0" collapsed="false">
      <c r="A8" s="16" t="n">
        <v>4</v>
      </c>
      <c r="B8" s="17" t="n">
        <f aca="false">IF(A8&lt;Assumptions!$G$12,0,IF(A8=Assumptions!$G$12,Assumptions!$B$12*Assumptions!$B$6*Assumptions!$B$7,Assumptions!$B$12*Assumptions!$B$6))</f>
        <v>16</v>
      </c>
      <c r="C8" s="18" t="n">
        <f aca="false">B8*Assumptions!$H$12</f>
        <v>325160</v>
      </c>
      <c r="D8" s="18" t="n">
        <f aca="false">E7*(Assumptions!$B$8-1)</f>
        <v>107193.54624</v>
      </c>
      <c r="E8" s="19" t="n">
        <f aca="false">E7*Assumptions!$B$8+C8</f>
        <v>1325633.09824</v>
      </c>
    </row>
    <row r="9" customFormat="false" ht="15" hidden="false" customHeight="false" outlineLevel="0" collapsed="false">
      <c r="A9" s="16" t="n">
        <v>5</v>
      </c>
      <c r="B9" s="17" t="n">
        <f aca="false">IF(A9&lt;Assumptions!$G$12,0,IF(A9=Assumptions!$G$12,Assumptions!$B$12*Assumptions!$B$6*Assumptions!$B$7,Assumptions!$B$12*Assumptions!$B$6))</f>
        <v>16</v>
      </c>
      <c r="C9" s="18" t="n">
        <f aca="false">B9*Assumptions!$H$12</f>
        <v>325160</v>
      </c>
      <c r="D9" s="18" t="n">
        <f aca="false">E8*(Assumptions!$B$8-1)</f>
        <v>159075.9717888</v>
      </c>
      <c r="E9" s="19" t="n">
        <f aca="false">E8*Assumptions!$B$8+C9</f>
        <v>1809869.0700288</v>
      </c>
    </row>
    <row r="11" customFormat="false" ht="15" hidden="false" customHeight="false" outlineLevel="0" collapsed="false">
      <c r="A11" s="14" t="s">
        <v>16</v>
      </c>
      <c r="B11" s="14"/>
      <c r="C11" s="14"/>
      <c r="D11" s="14"/>
      <c r="E11" s="14"/>
    </row>
    <row r="12" customFormat="false" ht="15" hidden="false" customHeight="false" outlineLevel="0" collapsed="false">
      <c r="A12" s="15" t="s">
        <v>22</v>
      </c>
      <c r="B12" s="15" t="s">
        <v>23</v>
      </c>
      <c r="C12" s="15" t="s">
        <v>24</v>
      </c>
      <c r="D12" s="15" t="s">
        <v>25</v>
      </c>
      <c r="E12" s="15" t="s">
        <v>26</v>
      </c>
    </row>
    <row r="13" customFormat="false" ht="15" hidden="false" customHeight="false" outlineLevel="0" collapsed="false">
      <c r="A13" s="16" t="n">
        <v>1</v>
      </c>
      <c r="B13" s="17" t="n">
        <f aca="false">IF(A13&lt;Assumptions!$G$13,0,IF(A13=Assumptions!$G$13,Assumptions!$B$13*Assumptions!$B$6*Assumptions!$B$7,Assumptions!$B$13*Assumptions!$B$6))</f>
        <v>10</v>
      </c>
      <c r="C13" s="18" t="n">
        <f aca="false">B13*Assumptions!$H$13</f>
        <v>128925</v>
      </c>
      <c r="D13" s="18" t="n">
        <v>0</v>
      </c>
      <c r="E13" s="19" t="n">
        <f aca="false">C13</f>
        <v>128925</v>
      </c>
    </row>
    <row r="14" customFormat="false" ht="15" hidden="false" customHeight="false" outlineLevel="0" collapsed="false">
      <c r="A14" s="16" t="n">
        <v>2</v>
      </c>
      <c r="B14" s="17" t="n">
        <f aca="false">IF(A14&lt;Assumptions!$G$13,0,IF(A14=Assumptions!$G$13,Assumptions!$B$13*Assumptions!$B$6*Assumptions!$B$7,Assumptions!$B$13*Assumptions!$B$6))</f>
        <v>20</v>
      </c>
      <c r="C14" s="18" t="n">
        <f aca="false">B14*Assumptions!$H$13</f>
        <v>257850</v>
      </c>
      <c r="D14" s="18" t="n">
        <f aca="false">E13*(Assumptions!$B$8-1)</f>
        <v>15471</v>
      </c>
      <c r="E14" s="19" t="n">
        <f aca="false">E13*Assumptions!$B$8+C14</f>
        <v>402246</v>
      </c>
    </row>
    <row r="15" customFormat="false" ht="15" hidden="false" customHeight="false" outlineLevel="0" collapsed="false">
      <c r="A15" s="16" t="n">
        <v>3</v>
      </c>
      <c r="B15" s="17" t="n">
        <f aca="false">IF(A15&lt;Assumptions!$G$13,0,IF(A15=Assumptions!$G$13,Assumptions!$B$13*Assumptions!$B$6*Assumptions!$B$7,Assumptions!$B$13*Assumptions!$B$6))</f>
        <v>20</v>
      </c>
      <c r="C15" s="18" t="n">
        <f aca="false">B15*Assumptions!$H$13</f>
        <v>257850</v>
      </c>
      <c r="D15" s="18" t="n">
        <f aca="false">E14*(Assumptions!$B$8-1)</f>
        <v>48269.52</v>
      </c>
      <c r="E15" s="19" t="n">
        <f aca="false">E14*Assumptions!$B$8+C15</f>
        <v>708365.52</v>
      </c>
    </row>
    <row r="16" customFormat="false" ht="15" hidden="false" customHeight="false" outlineLevel="0" collapsed="false">
      <c r="A16" s="16" t="n">
        <v>4</v>
      </c>
      <c r="B16" s="17" t="n">
        <f aca="false">IF(A16&lt;Assumptions!$G$13,0,IF(A16=Assumptions!$G$13,Assumptions!$B$13*Assumptions!$B$6*Assumptions!$B$7,Assumptions!$B$13*Assumptions!$B$6))</f>
        <v>20</v>
      </c>
      <c r="C16" s="18" t="n">
        <f aca="false">B16*Assumptions!$H$13</f>
        <v>257850</v>
      </c>
      <c r="D16" s="18" t="n">
        <f aca="false">E15*(Assumptions!$B$8-1)</f>
        <v>85003.8624000001</v>
      </c>
      <c r="E16" s="19" t="n">
        <f aca="false">E15*Assumptions!$B$8+C16</f>
        <v>1051219.3824</v>
      </c>
    </row>
    <row r="17" customFormat="false" ht="15" hidden="false" customHeight="false" outlineLevel="0" collapsed="false">
      <c r="A17" s="16" t="n">
        <v>5</v>
      </c>
      <c r="B17" s="17" t="n">
        <f aca="false">IF(A17&lt;Assumptions!$G$13,0,IF(A17=Assumptions!$G$13,Assumptions!$B$13*Assumptions!$B$6*Assumptions!$B$7,Assumptions!$B$13*Assumptions!$B$6))</f>
        <v>20</v>
      </c>
      <c r="C17" s="18" t="n">
        <f aca="false">B17*Assumptions!$H$13</f>
        <v>257850</v>
      </c>
      <c r="D17" s="18" t="n">
        <f aca="false">E16*(Assumptions!$B$8-1)</f>
        <v>126146.325888</v>
      </c>
      <c r="E17" s="19" t="n">
        <f aca="false">E16*Assumptions!$B$8+C17</f>
        <v>1435215.708288</v>
      </c>
    </row>
    <row r="19" customFormat="false" ht="15" hidden="false" customHeight="false" outlineLevel="0" collapsed="false">
      <c r="A19" s="14" t="s">
        <v>17</v>
      </c>
      <c r="B19" s="14"/>
      <c r="C19" s="14"/>
      <c r="D19" s="14"/>
      <c r="E19" s="14"/>
    </row>
    <row r="20" customFormat="false" ht="15" hidden="false" customHeight="false" outlineLevel="0" collapsed="false">
      <c r="A20" s="15" t="s">
        <v>22</v>
      </c>
      <c r="B20" s="15" t="s">
        <v>23</v>
      </c>
      <c r="C20" s="15" t="s">
        <v>24</v>
      </c>
      <c r="D20" s="15" t="s">
        <v>25</v>
      </c>
      <c r="E20" s="15" t="s">
        <v>26</v>
      </c>
    </row>
    <row r="21" customFormat="false" ht="15" hidden="false" customHeight="false" outlineLevel="0" collapsed="false">
      <c r="A21" s="16" t="n">
        <v>1</v>
      </c>
      <c r="B21" s="17" t="n">
        <f aca="false">IF(A21&lt;Assumptions!$G$14,0,IF(A21=Assumptions!$G$14,Assumptions!$B$14*Assumptions!$B$6*Assumptions!$B$7,Assumptions!$B$14*Assumptions!$B$6))</f>
        <v>0</v>
      </c>
      <c r="C21" s="18" t="n">
        <f aca="false">B21*Assumptions!$H$14</f>
        <v>0</v>
      </c>
      <c r="D21" s="18" t="n">
        <v>0</v>
      </c>
      <c r="E21" s="19" t="n">
        <f aca="false">C21</f>
        <v>0</v>
      </c>
    </row>
    <row r="22" customFormat="false" ht="15" hidden="false" customHeight="false" outlineLevel="0" collapsed="false">
      <c r="A22" s="16" t="n">
        <v>2</v>
      </c>
      <c r="B22" s="17" t="n">
        <f aca="false">IF(A22&lt;Assumptions!$G$14,0,IF(A22=Assumptions!$G$14,Assumptions!$B$14*Assumptions!$B$6*Assumptions!$B$7,Assumptions!$B$14*Assumptions!$B$6))</f>
        <v>24</v>
      </c>
      <c r="C22" s="18" t="n">
        <f aca="false">B22*Assumptions!$H$14</f>
        <v>1897200</v>
      </c>
      <c r="D22" s="18" t="n">
        <f aca="false">E21*(Assumptions!$B$8-1)</f>
        <v>0</v>
      </c>
      <c r="E22" s="19" t="n">
        <f aca="false">E21*Assumptions!$B$8+C22</f>
        <v>1897200</v>
      </c>
    </row>
    <row r="23" customFormat="false" ht="15" hidden="false" customHeight="false" outlineLevel="0" collapsed="false">
      <c r="A23" s="16" t="n">
        <v>3</v>
      </c>
      <c r="B23" s="17" t="n">
        <f aca="false">IF(A23&lt;Assumptions!$G$14,0,IF(A23=Assumptions!$G$14,Assumptions!$B$14*Assumptions!$B$6*Assumptions!$B$7,Assumptions!$B$14*Assumptions!$B$6))</f>
        <v>48</v>
      </c>
      <c r="C23" s="18" t="n">
        <f aca="false">B23*Assumptions!$H$14</f>
        <v>3794400</v>
      </c>
      <c r="D23" s="18" t="n">
        <f aca="false">E22*(Assumptions!$B$8-1)</f>
        <v>227664</v>
      </c>
      <c r="E23" s="19" t="n">
        <f aca="false">E22*Assumptions!$B$8+C23</f>
        <v>5919264</v>
      </c>
    </row>
    <row r="24" customFormat="false" ht="15" hidden="false" customHeight="false" outlineLevel="0" collapsed="false">
      <c r="A24" s="16" t="n">
        <v>4</v>
      </c>
      <c r="B24" s="17" t="n">
        <f aca="false">IF(A24&lt;Assumptions!$G$14,0,IF(A24=Assumptions!$G$14,Assumptions!$B$14*Assumptions!$B$6*Assumptions!$B$7,Assumptions!$B$14*Assumptions!$B$6))</f>
        <v>48</v>
      </c>
      <c r="C24" s="18" t="n">
        <f aca="false">B24*Assumptions!$H$14</f>
        <v>3794400</v>
      </c>
      <c r="D24" s="18" t="n">
        <f aca="false">E23*(Assumptions!$B$8-1)</f>
        <v>710311.680000001</v>
      </c>
      <c r="E24" s="19" t="n">
        <f aca="false">E23*Assumptions!$B$8+C24</f>
        <v>10423975.68</v>
      </c>
    </row>
    <row r="25" customFormat="false" ht="15" hidden="false" customHeight="false" outlineLevel="0" collapsed="false">
      <c r="A25" s="16" t="n">
        <v>5</v>
      </c>
      <c r="B25" s="17" t="n">
        <f aca="false">IF(A25&lt;Assumptions!$G$14,0,IF(A25=Assumptions!$G$14,Assumptions!$B$14*Assumptions!$B$6*Assumptions!$B$7,Assumptions!$B$14*Assumptions!$B$6))</f>
        <v>48</v>
      </c>
      <c r="C25" s="18" t="n">
        <f aca="false">B25*Assumptions!$H$14</f>
        <v>3794400</v>
      </c>
      <c r="D25" s="18" t="n">
        <f aca="false">E24*(Assumptions!$B$8-1)</f>
        <v>1250877.0816</v>
      </c>
      <c r="E25" s="19" t="n">
        <f aca="false">E24*Assumptions!$B$8+C25</f>
        <v>15469252.7616</v>
      </c>
    </row>
    <row r="27" customFormat="false" ht="15" hidden="false" customHeight="false" outlineLevel="0" collapsed="false">
      <c r="A27" s="14" t="s">
        <v>18</v>
      </c>
      <c r="B27" s="14"/>
      <c r="C27" s="14"/>
      <c r="D27" s="14"/>
      <c r="E27" s="14"/>
    </row>
    <row r="28" customFormat="false" ht="15" hidden="false" customHeight="false" outlineLevel="0" collapsed="false">
      <c r="A28" s="15" t="s">
        <v>22</v>
      </c>
      <c r="B28" s="15" t="s">
        <v>23</v>
      </c>
      <c r="C28" s="15" t="s">
        <v>24</v>
      </c>
      <c r="D28" s="15" t="s">
        <v>25</v>
      </c>
      <c r="E28" s="15" t="s">
        <v>26</v>
      </c>
    </row>
    <row r="29" customFormat="false" ht="15" hidden="false" customHeight="false" outlineLevel="0" collapsed="false">
      <c r="A29" s="16" t="n">
        <v>1</v>
      </c>
      <c r="B29" s="17" t="n">
        <f aca="false">IF(A29&lt;Assumptions!$G$15,0,IF(A29=Assumptions!$G$15,Assumptions!$B$15*Assumptions!$B$6*Assumptions!$B$7,Assumptions!$B$15*Assumptions!$B$6))</f>
        <v>0</v>
      </c>
      <c r="C29" s="18" t="n">
        <f aca="false">B29*Assumptions!$H$15</f>
        <v>0</v>
      </c>
      <c r="D29" s="18" t="n">
        <v>0</v>
      </c>
      <c r="E29" s="19" t="n">
        <f aca="false">C29</f>
        <v>0</v>
      </c>
    </row>
    <row r="30" customFormat="false" ht="15" hidden="false" customHeight="false" outlineLevel="0" collapsed="false">
      <c r="A30" s="16" t="n">
        <v>2</v>
      </c>
      <c r="B30" s="17" t="n">
        <f aca="false">IF(A30&lt;Assumptions!$G$15,0,IF(A30=Assumptions!$G$15,Assumptions!$B$15*Assumptions!$B$6*Assumptions!$B$7,Assumptions!$B$15*Assumptions!$B$6))</f>
        <v>0</v>
      </c>
      <c r="C30" s="18" t="n">
        <f aca="false">B30*Assumptions!$H$15</f>
        <v>0</v>
      </c>
      <c r="D30" s="18" t="n">
        <f aca="false">E29*(Assumptions!$B$8-1)</f>
        <v>0</v>
      </c>
      <c r="E30" s="19" t="n">
        <f aca="false">E29*Assumptions!$B$8+C30</f>
        <v>0</v>
      </c>
    </row>
    <row r="31" customFormat="false" ht="15" hidden="false" customHeight="false" outlineLevel="0" collapsed="false">
      <c r="A31" s="16" t="n">
        <v>3</v>
      </c>
      <c r="B31" s="17" t="n">
        <f aca="false">IF(A31&lt;Assumptions!$G$15,0,IF(A31=Assumptions!$G$15,Assumptions!$B$15*Assumptions!$B$6*Assumptions!$B$7,Assumptions!$B$15*Assumptions!$B$6))</f>
        <v>18</v>
      </c>
      <c r="C31" s="18" t="n">
        <f aca="false">B31*Assumptions!$H$15</f>
        <v>1121040</v>
      </c>
      <c r="D31" s="18" t="n">
        <f aca="false">E30*(Assumptions!$B$8-1)</f>
        <v>0</v>
      </c>
      <c r="E31" s="19" t="n">
        <f aca="false">E30*Assumptions!$B$8+C31</f>
        <v>1121040</v>
      </c>
    </row>
    <row r="32" customFormat="false" ht="15" hidden="false" customHeight="false" outlineLevel="0" collapsed="false">
      <c r="A32" s="16" t="n">
        <v>4</v>
      </c>
      <c r="B32" s="17" t="n">
        <f aca="false">IF(A32&lt;Assumptions!$G$15,0,IF(A32=Assumptions!$G$15,Assumptions!$B$15*Assumptions!$B$6*Assumptions!$B$7,Assumptions!$B$15*Assumptions!$B$6))</f>
        <v>36</v>
      </c>
      <c r="C32" s="18" t="n">
        <f aca="false">B32*Assumptions!$H$15</f>
        <v>2242080</v>
      </c>
      <c r="D32" s="18" t="n">
        <f aca="false">E31*(Assumptions!$B$8-1)</f>
        <v>134524.8</v>
      </c>
      <c r="E32" s="19" t="n">
        <f aca="false">E31*Assumptions!$B$8+C32</f>
        <v>3497644.8</v>
      </c>
    </row>
    <row r="33" customFormat="false" ht="15" hidden="false" customHeight="false" outlineLevel="0" collapsed="false">
      <c r="A33" s="16" t="n">
        <v>5</v>
      </c>
      <c r="B33" s="17" t="n">
        <f aca="false">IF(A33&lt;Assumptions!$G$15,0,IF(A33=Assumptions!$G$15,Assumptions!$B$15*Assumptions!$B$6*Assumptions!$B$7,Assumptions!$B$15*Assumptions!$B$6))</f>
        <v>36</v>
      </c>
      <c r="C33" s="18" t="n">
        <f aca="false">B33*Assumptions!$H$15</f>
        <v>2242080</v>
      </c>
      <c r="D33" s="18" t="n">
        <f aca="false">E32*(Assumptions!$B$8-1)</f>
        <v>419717.376</v>
      </c>
      <c r="E33" s="19" t="n">
        <f aca="false">E32*Assumptions!$B$8+C33</f>
        <v>6159442.176</v>
      </c>
    </row>
    <row r="35" customFormat="false" ht="15" hidden="false" customHeight="false" outlineLevel="0" collapsed="false">
      <c r="A35" s="14" t="s">
        <v>19</v>
      </c>
      <c r="B35" s="14"/>
      <c r="C35" s="14"/>
      <c r="D35" s="14"/>
      <c r="E35" s="14"/>
    </row>
    <row r="36" customFormat="false" ht="15" hidden="false" customHeight="false" outlineLevel="0" collapsed="false">
      <c r="A36" s="15" t="s">
        <v>22</v>
      </c>
      <c r="B36" s="15" t="s">
        <v>23</v>
      </c>
      <c r="C36" s="15" t="s">
        <v>24</v>
      </c>
      <c r="D36" s="15" t="s">
        <v>25</v>
      </c>
      <c r="E36" s="15" t="s">
        <v>26</v>
      </c>
    </row>
    <row r="37" customFormat="false" ht="15" hidden="false" customHeight="false" outlineLevel="0" collapsed="false">
      <c r="A37" s="16" t="n">
        <v>1</v>
      </c>
      <c r="B37" s="17" t="n">
        <f aca="false">IF(A37&lt;Assumptions!$G$16,0,IF(A37=Assumptions!$G$16,Assumptions!$B$16*Assumptions!$B$6*Assumptions!$B$7,Assumptions!$B$16*Assumptions!$B$6))</f>
        <v>0</v>
      </c>
      <c r="C37" s="18" t="n">
        <f aca="false">B37*Assumptions!$H$16</f>
        <v>0</v>
      </c>
      <c r="D37" s="18" t="n">
        <v>0</v>
      </c>
      <c r="E37" s="19" t="n">
        <f aca="false">C37</f>
        <v>0</v>
      </c>
    </row>
    <row r="38" customFormat="false" ht="15" hidden="false" customHeight="false" outlineLevel="0" collapsed="false">
      <c r="A38" s="16" t="n">
        <v>2</v>
      </c>
      <c r="B38" s="17" t="n">
        <f aca="false">IF(A38&lt;Assumptions!$G$16,0,IF(A38=Assumptions!$G$16,Assumptions!$B$16*Assumptions!$B$6*Assumptions!$B$7,Assumptions!$B$16*Assumptions!$B$6))</f>
        <v>0</v>
      </c>
      <c r="C38" s="18" t="n">
        <f aca="false">B38*Assumptions!$H$16</f>
        <v>0</v>
      </c>
      <c r="D38" s="18" t="n">
        <f aca="false">E37*(Assumptions!$B$8-1)</f>
        <v>0</v>
      </c>
      <c r="E38" s="19" t="n">
        <f aca="false">E37*Assumptions!$B$8+C38</f>
        <v>0</v>
      </c>
    </row>
    <row r="39" customFormat="false" ht="15" hidden="false" customHeight="false" outlineLevel="0" collapsed="false">
      <c r="A39" s="16" t="n">
        <v>3</v>
      </c>
      <c r="B39" s="17" t="n">
        <f aca="false">IF(A39&lt;Assumptions!$G$16,0,IF(A39=Assumptions!$G$16,Assumptions!$B$16*Assumptions!$B$6*Assumptions!$B$7,Assumptions!$B$16*Assumptions!$B$6))</f>
        <v>10</v>
      </c>
      <c r="C39" s="18" t="n">
        <f aca="false">B39*Assumptions!$H$16</f>
        <v>567440</v>
      </c>
      <c r="D39" s="18" t="n">
        <f aca="false">E38*(Assumptions!$B$8-1)</f>
        <v>0</v>
      </c>
      <c r="E39" s="19" t="n">
        <f aca="false">E38*Assumptions!$B$8+C39</f>
        <v>567440</v>
      </c>
    </row>
    <row r="40" customFormat="false" ht="15" hidden="false" customHeight="false" outlineLevel="0" collapsed="false">
      <c r="A40" s="16" t="n">
        <v>4</v>
      </c>
      <c r="B40" s="17" t="n">
        <f aca="false">IF(A40&lt;Assumptions!$G$16,0,IF(A40=Assumptions!$G$16,Assumptions!$B$16*Assumptions!$B$6*Assumptions!$B$7,Assumptions!$B$16*Assumptions!$B$6))</f>
        <v>20</v>
      </c>
      <c r="C40" s="18" t="n">
        <f aca="false">B40*Assumptions!$H$16</f>
        <v>1134880</v>
      </c>
      <c r="D40" s="18" t="n">
        <f aca="false">E39*(Assumptions!$B$8-1)</f>
        <v>68092.8000000001</v>
      </c>
      <c r="E40" s="19" t="n">
        <f aca="false">E39*Assumptions!$B$8+C40</f>
        <v>1770412.8</v>
      </c>
    </row>
    <row r="41" customFormat="false" ht="15" hidden="false" customHeight="false" outlineLevel="0" collapsed="false">
      <c r="A41" s="16" t="n">
        <v>5</v>
      </c>
      <c r="B41" s="17" t="n">
        <f aca="false">IF(A41&lt;Assumptions!$G$16,0,IF(A41=Assumptions!$G$16,Assumptions!$B$16*Assumptions!$B$6*Assumptions!$B$7,Assumptions!$B$16*Assumptions!$B$6))</f>
        <v>20</v>
      </c>
      <c r="C41" s="18" t="n">
        <f aca="false">B41*Assumptions!$H$16</f>
        <v>1134880</v>
      </c>
      <c r="D41" s="18" t="n">
        <f aca="false">E40*(Assumptions!$B$8-1)</f>
        <v>212449.536</v>
      </c>
      <c r="E41" s="19" t="n">
        <f aca="false">E40*Assumptions!$B$8+C41</f>
        <v>3117742.336</v>
      </c>
    </row>
    <row r="44" customFormat="false" ht="15" hidden="false" customHeight="false" outlineLevel="0" collapsed="false">
      <c r="A44" s="20" t="s">
        <v>27</v>
      </c>
      <c r="B44" s="20"/>
      <c r="C44" s="20"/>
      <c r="D44" s="20"/>
      <c r="E44" s="20"/>
    </row>
    <row r="45" customFormat="false" ht="15" hidden="false" customHeight="false" outlineLevel="0" collapsed="false">
      <c r="A45" s="15" t="s">
        <v>22</v>
      </c>
      <c r="E45" s="15" t="s">
        <v>28</v>
      </c>
    </row>
    <row r="46" customFormat="false" ht="15" hidden="false" customHeight="false" outlineLevel="0" collapsed="false">
      <c r="A46" s="21" t="n">
        <v>1</v>
      </c>
      <c r="E46" s="22" t="n">
        <f aca="false">E5+E13+E21+E29+E37</f>
        <v>291505</v>
      </c>
    </row>
    <row r="47" customFormat="false" ht="15" hidden="false" customHeight="false" outlineLevel="0" collapsed="false">
      <c r="A47" s="21" t="n">
        <v>2</v>
      </c>
      <c r="E47" s="22" t="n">
        <f aca="false">E6+E14+E22+E30+E38</f>
        <v>2806695.6</v>
      </c>
    </row>
    <row r="48" customFormat="false" ht="15" hidden="false" customHeight="false" outlineLevel="0" collapsed="false">
      <c r="A48" s="21" t="n">
        <v>3</v>
      </c>
      <c r="E48" s="22" t="n">
        <f aca="false">E7+E15+E23+E31+E39</f>
        <v>9209389.072</v>
      </c>
    </row>
    <row r="49" customFormat="false" ht="15" hidden="false" customHeight="false" outlineLevel="0" collapsed="false">
      <c r="A49" s="21" t="n">
        <v>4</v>
      </c>
      <c r="E49" s="22" t="n">
        <f aca="false">E8+E16+E24+E32+E40</f>
        <v>18068885.76064</v>
      </c>
    </row>
    <row r="50" customFormat="false" ht="15" hidden="false" customHeight="false" outlineLevel="0" collapsed="false">
      <c r="A50" s="21" t="n">
        <v>5</v>
      </c>
      <c r="E50" s="22" t="n">
        <f aca="false">E9+E17+E25+E33+E41</f>
        <v>27991522.0519168</v>
      </c>
    </row>
    <row r="52" customFormat="false" ht="15" hidden="false" customHeight="false" outlineLevel="0" collapsed="false">
      <c r="A52" s="23" t="s">
        <v>29</v>
      </c>
    </row>
    <row r="53" customFormat="false" ht="15" hidden="false" customHeight="false" outlineLevel="0" collapsed="false">
      <c r="A53" s="2" t="s">
        <v>30</v>
      </c>
      <c r="E53" s="24" t="n">
        <f aca="false">E48</f>
        <v>9209389.072</v>
      </c>
    </row>
    <row r="54" customFormat="false" ht="15" hidden="false" customHeight="false" outlineLevel="0" collapsed="false">
      <c r="A54" s="2" t="s">
        <v>31</v>
      </c>
      <c r="E54" s="24" t="n">
        <f aca="false">E50</f>
        <v>27991522.0519168</v>
      </c>
    </row>
    <row r="55" customFormat="false" ht="15" hidden="false" customHeight="false" outlineLevel="0" collapsed="false">
      <c r="A55" s="2" t="s">
        <v>32</v>
      </c>
      <c r="E55" s="24" t="n">
        <f aca="false">C5+C6+C7+C13+C14+C15+C21+C22+C23+C29+C30+C31+C37+C38+C39</f>
        <v>8837605</v>
      </c>
    </row>
    <row r="57" customFormat="false" ht="15" hidden="false" customHeight="false" outlineLevel="0" collapsed="false">
      <c r="A57" s="25" t="s">
        <v>33</v>
      </c>
      <c r="B57" s="25"/>
      <c r="C57" s="25"/>
      <c r="D57" s="25"/>
      <c r="E57" s="25"/>
    </row>
  </sheetData>
  <mergeCells count="8">
    <mergeCell ref="A1:E1"/>
    <mergeCell ref="A3:E3"/>
    <mergeCell ref="A11:E11"/>
    <mergeCell ref="A19:E19"/>
    <mergeCell ref="A27:E27"/>
    <mergeCell ref="A35:E35"/>
    <mergeCell ref="A44:E44"/>
    <mergeCell ref="A57:E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2026-06-20T20:02:06Z</dcterms:created>
  <dc:creator>openpyxl</dc:creator>
  <dc:description/>
  <dc:language>en-US</dc:language>
  <cp:lastModifiedBy/>
  <dcterms:modified xsi:type="dcterms:W3CDTF">2026-06-20T20:02:06Z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